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u850d\Desktop\"/>
    </mc:Choice>
  </mc:AlternateContent>
  <bookViews>
    <workbookView xWindow="0" yWindow="0" windowWidth="20490" windowHeight="7695"/>
  </bookViews>
  <sheets>
    <sheet name="Sheet1" sheetId="1" r:id="rId1"/>
    <sheet name="Sheet2" sheetId="3" r:id="rId2"/>
    <sheet name="Sheet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13" i="4"/>
  <c r="C12" i="4"/>
  <c r="C11" i="4"/>
  <c r="C10" i="4"/>
  <c r="C6" i="4"/>
  <c r="C7" i="4"/>
  <c r="C8" i="4"/>
  <c r="C9" i="4"/>
  <c r="C5" i="4"/>
  <c r="C4" i="4"/>
  <c r="C3" i="4"/>
  <c r="B14" i="4"/>
  <c r="A13" i="4" l="1"/>
  <c r="A14" i="4" s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E6" i="1"/>
  <c r="D6" i="1"/>
  <c r="E19" i="1"/>
  <c r="E18" i="1"/>
  <c r="E17" i="1"/>
  <c r="E16" i="1"/>
  <c r="E15" i="1"/>
  <c r="E14" i="1"/>
  <c r="E13" i="1"/>
  <c r="E12" i="1"/>
  <c r="E20" i="1" s="1"/>
  <c r="E25" i="1" s="1"/>
  <c r="E7" i="1"/>
  <c r="D19" i="1"/>
  <c r="D18" i="1"/>
  <c r="D17" i="1"/>
  <c r="D16" i="1"/>
  <c r="D15" i="1"/>
  <c r="D14" i="1"/>
  <c r="D13" i="1"/>
  <c r="D12" i="1"/>
  <c r="D7" i="1"/>
  <c r="B25" i="1" l="1"/>
  <c r="B27" i="1" s="1"/>
  <c r="C24" i="1"/>
  <c r="B22" i="1"/>
  <c r="B20" i="1"/>
  <c r="D20" i="1"/>
  <c r="C8" i="1"/>
  <c r="C6" i="1"/>
  <c r="E9" i="1" l="1"/>
  <c r="D9" i="1"/>
  <c r="C20" i="1"/>
  <c r="D25" i="1"/>
  <c r="C25" i="1" s="1"/>
  <c r="D22" i="1" l="1"/>
  <c r="C22" i="1" s="1"/>
  <c r="C9" i="1"/>
  <c r="E22" i="1"/>
  <c r="E27" i="1"/>
  <c r="D27" i="1"/>
  <c r="C27" i="1" s="1"/>
</calcChain>
</file>

<file path=xl/sharedStrings.xml><?xml version="1.0" encoding="utf-8"?>
<sst xmlns="http://schemas.openxmlformats.org/spreadsheetml/2006/main" count="44" uniqueCount="29">
  <si>
    <t>Budget Worksheet</t>
  </si>
  <si>
    <t xml:space="preserve"> </t>
  </si>
  <si>
    <t>Growth</t>
  </si>
  <si>
    <t>Draft</t>
  </si>
  <si>
    <t>INCOME</t>
  </si>
  <si>
    <t>Dues</t>
  </si>
  <si>
    <t>Other income</t>
  </si>
  <si>
    <t>PPP Forgiveness</t>
  </si>
  <si>
    <t>Total Income</t>
  </si>
  <si>
    <t>EXPENSES</t>
  </si>
  <si>
    <t>Salaries &amp; PR taxes</t>
  </si>
  <si>
    <t>Utilities</t>
  </si>
  <si>
    <t>Other taxes</t>
  </si>
  <si>
    <t>Insurance</t>
  </si>
  <si>
    <t>Maintenance</t>
  </si>
  <si>
    <t>Services purchased</t>
  </si>
  <si>
    <t>Pool costs</t>
  </si>
  <si>
    <t>All other</t>
  </si>
  <si>
    <t>Total Oper. Exp.</t>
  </si>
  <si>
    <t>Net Operating inc.</t>
  </si>
  <si>
    <t>Capital Expense</t>
  </si>
  <si>
    <t>Total Expenses</t>
  </si>
  <si>
    <t xml:space="preserve">Net after Capital </t>
  </si>
  <si>
    <t>Year</t>
  </si>
  <si>
    <t>1.3% Growth</t>
  </si>
  <si>
    <t>Month</t>
  </si>
  <si>
    <t>Total</t>
  </si>
  <si>
    <t>Payroll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</si>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</sst>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3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1" applyNumberFormat="1" applyFont="1"/>
    <xf numFmtId="165" fontId="2" fillId="0" borderId="0" xfId="3" applyNumberFormat="1" applyFont="1"/>
    <xf numFmtId="164" fontId="2" fillId="0" borderId="2" xfId="1" applyNumberFormat="1" applyFont="1" applyBorder="1"/>
    <xf numFmtId="165" fontId="2" fillId="0" borderId="2" xfId="3" applyNumberFormat="1" applyFont="1" applyBorder="1"/>
    <xf numFmtId="43" fontId="2" fillId="0" borderId="0" xfId="1" applyFont="1"/>
    <xf numFmtId="164" fontId="2" fillId="0" borderId="3" xfId="1" applyNumberFormat="1" applyFont="1" applyBorder="1"/>
    <xf numFmtId="0" fontId="3" fillId="0" borderId="0" xfId="0" applyFont="1"/>
    <xf numFmtId="164" fontId="3" fillId="0" borderId="4" xfId="1" applyNumberFormat="1" applyFont="1" applyBorder="1"/>
    <xf numFmtId="165" fontId="3" fillId="0" borderId="2" xfId="3" applyNumberFormat="1" applyFont="1" applyBorder="1"/>
    <xf numFmtId="164" fontId="3" fillId="0" borderId="2" xfId="1" applyNumberFormat="1" applyFont="1" applyBorder="1"/>
    <xf numFmtId="164" fontId="3" fillId="0" borderId="0" xfId="1" applyNumberFormat="1" applyFont="1"/>
    <xf numFmtId="164" fontId="3" fillId="0" borderId="5" xfId="1" applyNumberFormat="1" applyFont="1" applyBorder="1"/>
    <xf numFmtId="165" fontId="3" fillId="0" borderId="5" xfId="3" applyNumberFormat="1" applyFont="1" applyBorder="1"/>
    <xf numFmtId="44" fontId="2" fillId="0" borderId="5" xfId="2" applyFont="1" applyBorder="1"/>
    <xf numFmtId="166" fontId="0" fillId="0" borderId="0" xfId="2" applyNumberFormat="1" applyFont="1"/>
    <xf numFmtId="1" fontId="0" fillId="0" borderId="0" xfId="0" applyNumberFormat="1"/>
    <xf numFmtId="167" fontId="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Dues</a:t>
            </a:r>
            <a:r>
              <a:rPr lang="en-US"/>
              <a:t> vs.           </a:t>
            </a:r>
          </a:p>
          <a:p>
            <a:pPr>
              <a:defRPr/>
            </a:pPr>
            <a:r>
              <a:rPr lang="en-US">
                <a:solidFill>
                  <a:schemeClr val="accent2"/>
                </a:solidFill>
              </a:rPr>
              <a:t>1.3% Growth</a:t>
            </a:r>
          </a:p>
        </c:rich>
      </c:tx>
      <c:layout>
        <c:manualLayout>
          <c:xMode val="edge"/>
          <c:yMode val="edge"/>
          <c:x val="0.4722480620155039"/>
          <c:y val="3.1793348243245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Sheet2!$B$3:$B$15</c:f>
              <c:numCache>
                <c:formatCode>General</c:formatCode>
                <c:ptCount val="13"/>
                <c:pt idx="0" formatCode="_(&quot;$&quot;* #,##0_);_(&quot;$&quot;* \(#,##0\);_(&quot;$&quot;* &quot;-&quot;??_);_(@_)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475</c:v>
                </c:pt>
                <c:pt idx="11">
                  <c:v>475</c:v>
                </c:pt>
                <c:pt idx="12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F-4897-B200-0130977746F3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Sheet2!$C$3:$C$15</c:f>
              <c:numCache>
                <c:formatCode>0</c:formatCode>
                <c:ptCount val="13"/>
                <c:pt idx="0">
                  <c:v>450</c:v>
                </c:pt>
                <c:pt idx="1">
                  <c:v>455.84999999999997</c:v>
                </c:pt>
                <c:pt idx="2">
                  <c:v>461.77604999999994</c:v>
                </c:pt>
                <c:pt idx="3">
                  <c:v>467.77913864999988</c:v>
                </c:pt>
                <c:pt idx="4">
                  <c:v>473.86026745244982</c:v>
                </c:pt>
                <c:pt idx="5">
                  <c:v>480.02045092933162</c:v>
                </c:pt>
                <c:pt idx="6">
                  <c:v>486.2607167914129</c:v>
                </c:pt>
                <c:pt idx="7">
                  <c:v>492.58210610970121</c:v>
                </c:pt>
                <c:pt idx="8">
                  <c:v>498.98567348912729</c:v>
                </c:pt>
                <c:pt idx="9">
                  <c:v>505.47248724448588</c:v>
                </c:pt>
                <c:pt idx="10">
                  <c:v>512.04362957866419</c:v>
                </c:pt>
                <c:pt idx="11">
                  <c:v>518.7001967631868</c:v>
                </c:pt>
                <c:pt idx="12">
                  <c:v>525.44329932110816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F-4897-B200-0130977746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929688"/>
        <c:axId val="330925096"/>
      </c:lineChart>
      <c:catAx>
        <c:axId val="33092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25096"/>
        <c:crosses val="autoZero"/>
        <c:auto val="1"/>
        <c:lblAlgn val="ctr"/>
        <c:lblOffset val="100"/>
        <c:noMultiLvlLbl val="0"/>
      </c:catAx>
      <c:valAx>
        <c:axId val="3309250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33092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Total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2019 expense</a:t>
            </a:r>
            <a:r>
              <a:rPr lang="en-US"/>
              <a:t> vs.           </a:t>
            </a:r>
          </a:p>
          <a:p>
            <a:pPr>
              <a:defRPr/>
            </a:pPr>
            <a:r>
              <a:rPr lang="en-US">
                <a:solidFill>
                  <a:schemeClr val="accent2"/>
                </a:solidFill>
              </a:rPr>
              <a:t>Payroll only - by month</a:t>
            </a:r>
          </a:p>
          <a:p>
            <a:pPr>
              <a:defRPr/>
            </a:pPr>
            <a:endParaRPr lang="en-US">
              <a:solidFill>
                <a:schemeClr val="accent2"/>
              </a:solidFill>
            </a:endParaRPr>
          </a:p>
        </c:rich>
      </c:tx>
      <c:layout>
        <c:manualLayout>
          <c:xMode val="edge"/>
          <c:yMode val="edge"/>
          <c:x val="0.4722480620155039"/>
          <c:y val="3.1793348243245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Sheet3!$A$3:$A$14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D-4C5D-97DE-DD06A0A31B11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Sheet3!$B$3:$B$14</c:f>
              <c:numCache>
                <c:formatCode>_("$"* #,##0_);_("$"* \(#,##0\);_("$"* "-"??_);_(@_)</c:formatCode>
                <c:ptCount val="12"/>
                <c:pt idx="0">
                  <c:v>18681</c:v>
                </c:pt>
                <c:pt idx="1">
                  <c:v>17040</c:v>
                </c:pt>
                <c:pt idx="2">
                  <c:v>19016</c:v>
                </c:pt>
                <c:pt idx="3">
                  <c:v>42159</c:v>
                </c:pt>
                <c:pt idx="4">
                  <c:v>18963</c:v>
                </c:pt>
                <c:pt idx="5">
                  <c:v>27781</c:v>
                </c:pt>
                <c:pt idx="6">
                  <c:v>21181</c:v>
                </c:pt>
                <c:pt idx="7">
                  <c:v>22328</c:v>
                </c:pt>
                <c:pt idx="8">
                  <c:v>17907</c:v>
                </c:pt>
                <c:pt idx="9">
                  <c:v>19407</c:v>
                </c:pt>
                <c:pt idx="10">
                  <c:v>15023</c:v>
                </c:pt>
                <c:pt idx="11">
                  <c:v>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D-4C5D-97DE-DD06A0A31B11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Sheet3!$C$3:$C$14</c:f>
              <c:numCache>
                <c:formatCode>_("$"* #,##0_);_("$"* \(#,##0\);_("$"* "-"??_);_(@_)</c:formatCode>
                <c:ptCount val="12"/>
                <c:pt idx="0">
                  <c:v>11012</c:v>
                </c:pt>
                <c:pt idx="1">
                  <c:v>10362</c:v>
                </c:pt>
                <c:pt idx="2">
                  <c:v>11199</c:v>
                </c:pt>
                <c:pt idx="3">
                  <c:v>12847</c:v>
                </c:pt>
                <c:pt idx="4">
                  <c:v>10436</c:v>
                </c:pt>
                <c:pt idx="5">
                  <c:v>10430</c:v>
                </c:pt>
                <c:pt idx="6">
                  <c:v>9779</c:v>
                </c:pt>
                <c:pt idx="7">
                  <c:v>11222</c:v>
                </c:pt>
                <c:pt idx="8">
                  <c:v>9877</c:v>
                </c:pt>
                <c:pt idx="9">
                  <c:v>8986</c:v>
                </c:pt>
                <c:pt idx="10">
                  <c:v>9164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0D-4C5D-97DE-DD06A0A31B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929688"/>
        <c:axId val="330925096"/>
      </c:lineChart>
      <c:catAx>
        <c:axId val="33092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25096"/>
        <c:crosses val="autoZero"/>
        <c:auto val="1"/>
        <c:lblAlgn val="ctr"/>
        <c:lblOffset val="100"/>
        <c:noMultiLvlLbl val="0"/>
      </c:catAx>
      <c:valAx>
        <c:axId val="3309250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092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9525</xdr:rowOff>
    </xdr:from>
    <xdr:to>
      <xdr:col>14</xdr:col>
      <xdr:colOff>28575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9AD81A-0FAA-4BBF-9B39-98C1CA256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9525</xdr:rowOff>
    </xdr:from>
    <xdr:to>
      <xdr:col>14</xdr:col>
      <xdr:colOff>28575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29F08E-9FF0-4341-838D-805A97CC7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5" workbookViewId="0">
      <selection activeCell="I10" sqref="I10"/>
    </sheetView>
  </sheetViews>
  <sheetFormatPr defaultRowHeight="15" x14ac:dyDescent="0.25"/>
  <cols>
    <col min="1" max="1" width="25.85546875" bestFit="1" customWidth="1"/>
    <col min="2" max="2" width="14.5703125" bestFit="1" customWidth="1"/>
    <col min="3" max="3" width="10.7109375" bestFit="1" customWidth="1"/>
    <col min="4" max="4" width="14.5703125" bestFit="1" customWidth="1"/>
    <col min="5" max="5" width="15" customWidth="1"/>
  </cols>
  <sheetData>
    <row r="1" spans="1:5" ht="19.5" thickBot="1" x14ac:dyDescent="0.35">
      <c r="A1" s="1" t="s">
        <v>0</v>
      </c>
      <c r="B1" s="1"/>
      <c r="C1" s="1"/>
      <c r="D1" s="1"/>
      <c r="E1" s="1"/>
    </row>
    <row r="2" spans="1:5" ht="19.5" thickBot="1" x14ac:dyDescent="0.35">
      <c r="A2" s="1"/>
      <c r="B2" s="1"/>
      <c r="C2" s="4"/>
      <c r="D2" s="19">
        <v>40</v>
      </c>
      <c r="E2" s="19">
        <v>50</v>
      </c>
    </row>
    <row r="3" spans="1:5" ht="18.75" x14ac:dyDescent="0.3">
      <c r="A3" s="1"/>
      <c r="B3" s="2" t="s">
        <v>1</v>
      </c>
      <c r="C3" s="2" t="s">
        <v>2</v>
      </c>
      <c r="D3" s="2" t="s">
        <v>3</v>
      </c>
      <c r="E3" s="2" t="s">
        <v>3</v>
      </c>
    </row>
    <row r="4" spans="1:5" ht="18.75" x14ac:dyDescent="0.3">
      <c r="A4" s="1"/>
      <c r="B4" s="5">
        <v>2020</v>
      </c>
      <c r="C4" s="5">
        <v>2021</v>
      </c>
      <c r="D4" s="5">
        <v>2021</v>
      </c>
      <c r="E4" s="5">
        <v>2021</v>
      </c>
    </row>
    <row r="5" spans="1:5" ht="18.75" x14ac:dyDescent="0.3">
      <c r="A5" s="1" t="s">
        <v>4</v>
      </c>
      <c r="B5" s="1"/>
      <c r="C5" s="1"/>
      <c r="D5" s="1"/>
      <c r="E5" s="1"/>
    </row>
    <row r="6" spans="1:5" ht="18.75" x14ac:dyDescent="0.3">
      <c r="A6" s="1" t="s">
        <v>5</v>
      </c>
      <c r="B6" s="6">
        <v>235521</v>
      </c>
      <c r="C6" s="7">
        <f>D2/475</f>
        <v>8.4210526315789472E-2</v>
      </c>
      <c r="D6" s="6">
        <f>$B6+400*D2</f>
        <v>251521</v>
      </c>
      <c r="E6" s="6">
        <f>$B6+400*E2</f>
        <v>255521</v>
      </c>
    </row>
    <row r="7" spans="1:5" ht="18.75" x14ac:dyDescent="0.3">
      <c r="A7" s="1" t="s">
        <v>6</v>
      </c>
      <c r="B7" s="6">
        <v>49300</v>
      </c>
      <c r="C7" s="3">
        <v>0.01</v>
      </c>
      <c r="D7" s="6">
        <f>$B7*(1+$C7)</f>
        <v>49793</v>
      </c>
      <c r="E7" s="6">
        <f>$B7*(1+$C7)</f>
        <v>49793</v>
      </c>
    </row>
    <row r="8" spans="1:5" ht="18.75" x14ac:dyDescent="0.3">
      <c r="A8" s="1" t="s">
        <v>7</v>
      </c>
      <c r="B8" s="6">
        <v>20000</v>
      </c>
      <c r="C8" s="3">
        <f>-1</f>
        <v>-1</v>
      </c>
      <c r="D8" s="6">
        <v>0</v>
      </c>
      <c r="E8" s="6">
        <v>0</v>
      </c>
    </row>
    <row r="9" spans="1:5" ht="19.5" thickBot="1" x14ac:dyDescent="0.35">
      <c r="A9" s="1" t="s">
        <v>8</v>
      </c>
      <c r="B9" s="8">
        <f>SUM(B6:B8)</f>
        <v>304821</v>
      </c>
      <c r="C9" s="9">
        <f>(D9-B9)/B9</f>
        <v>-1.1505112836714007E-2</v>
      </c>
      <c r="D9" s="8">
        <f>SUM(D6:D8)</f>
        <v>301314</v>
      </c>
      <c r="E9" s="8">
        <f>SUM(E6:E8)</f>
        <v>305314</v>
      </c>
    </row>
    <row r="10" spans="1:5" ht="18.75" x14ac:dyDescent="0.3">
      <c r="A10" s="1"/>
      <c r="B10" s="6"/>
      <c r="C10" s="6"/>
      <c r="D10" s="10"/>
      <c r="E10" s="10"/>
    </row>
    <row r="11" spans="1:5" ht="18.75" x14ac:dyDescent="0.3">
      <c r="A11" s="1" t="s">
        <v>9</v>
      </c>
      <c r="B11" s="6"/>
      <c r="C11" s="6"/>
      <c r="D11" s="10"/>
      <c r="E11" s="10"/>
    </row>
    <row r="12" spans="1:5" ht="18.75" x14ac:dyDescent="0.3">
      <c r="A12" s="1" t="s">
        <v>10</v>
      </c>
      <c r="B12" s="6">
        <v>136850</v>
      </c>
      <c r="C12" s="3">
        <v>0.03</v>
      </c>
      <c r="D12" s="6">
        <f t="shared" ref="D12:E19" si="0">$B12*(1+$C12)</f>
        <v>140955.5</v>
      </c>
      <c r="E12" s="6">
        <f t="shared" si="0"/>
        <v>140955.5</v>
      </c>
    </row>
    <row r="13" spans="1:5" ht="18.75" x14ac:dyDescent="0.3">
      <c r="A13" s="1" t="s">
        <v>11</v>
      </c>
      <c r="B13" s="6">
        <v>45500</v>
      </c>
      <c r="C13" s="3">
        <v>0.02</v>
      </c>
      <c r="D13" s="6">
        <f t="shared" si="0"/>
        <v>46410</v>
      </c>
      <c r="E13" s="6">
        <f t="shared" si="0"/>
        <v>46410</v>
      </c>
    </row>
    <row r="14" spans="1:5" ht="18.75" x14ac:dyDescent="0.3">
      <c r="A14" s="1" t="s">
        <v>12</v>
      </c>
      <c r="B14" s="6">
        <v>25850</v>
      </c>
      <c r="C14" s="3">
        <v>0.01</v>
      </c>
      <c r="D14" s="6">
        <f t="shared" si="0"/>
        <v>26108.5</v>
      </c>
      <c r="E14" s="6">
        <f t="shared" si="0"/>
        <v>26108.5</v>
      </c>
    </row>
    <row r="15" spans="1:5" ht="18.75" x14ac:dyDescent="0.3">
      <c r="A15" s="1" t="s">
        <v>13</v>
      </c>
      <c r="B15" s="6">
        <v>24000</v>
      </c>
      <c r="C15" s="3">
        <v>0.01</v>
      </c>
      <c r="D15" s="6">
        <f t="shared" si="0"/>
        <v>24240</v>
      </c>
      <c r="E15" s="6">
        <f t="shared" si="0"/>
        <v>24240</v>
      </c>
    </row>
    <row r="16" spans="1:5" ht="18.75" x14ac:dyDescent="0.3">
      <c r="A16" s="1" t="s">
        <v>14</v>
      </c>
      <c r="B16" s="6">
        <v>20000</v>
      </c>
      <c r="C16" s="3">
        <v>0.01</v>
      </c>
      <c r="D16" s="6">
        <f t="shared" si="0"/>
        <v>20200</v>
      </c>
      <c r="E16" s="6">
        <f t="shared" si="0"/>
        <v>20200</v>
      </c>
    </row>
    <row r="17" spans="1:5" ht="18.75" x14ac:dyDescent="0.3">
      <c r="A17" s="1" t="s">
        <v>15</v>
      </c>
      <c r="B17" s="6">
        <v>6500</v>
      </c>
      <c r="C17" s="3">
        <v>0.01</v>
      </c>
      <c r="D17" s="6">
        <f t="shared" si="0"/>
        <v>6565</v>
      </c>
      <c r="E17" s="6">
        <f t="shared" si="0"/>
        <v>6565</v>
      </c>
    </row>
    <row r="18" spans="1:5" ht="18.75" x14ac:dyDescent="0.3">
      <c r="A18" s="1" t="s">
        <v>16</v>
      </c>
      <c r="B18" s="6">
        <v>5350</v>
      </c>
      <c r="C18" s="3">
        <v>0.01</v>
      </c>
      <c r="D18" s="6">
        <f t="shared" si="0"/>
        <v>5403.5</v>
      </c>
      <c r="E18" s="6">
        <f t="shared" si="0"/>
        <v>5403.5</v>
      </c>
    </row>
    <row r="19" spans="1:5" ht="18.75" x14ac:dyDescent="0.3">
      <c r="A19" s="1" t="s">
        <v>17</v>
      </c>
      <c r="B19" s="6">
        <v>21400</v>
      </c>
      <c r="C19" s="3">
        <v>0.01</v>
      </c>
      <c r="D19" s="6">
        <f t="shared" si="0"/>
        <v>21614</v>
      </c>
      <c r="E19" s="6">
        <f t="shared" si="0"/>
        <v>21614</v>
      </c>
    </row>
    <row r="20" spans="1:5" ht="19.5" thickBot="1" x14ac:dyDescent="0.35">
      <c r="A20" s="1" t="s">
        <v>18</v>
      </c>
      <c r="B20" s="8">
        <f>SUM(B12:B19)</f>
        <v>285450</v>
      </c>
      <c r="C20" s="9">
        <f>(D20-B20)/B20</f>
        <v>2.1182343667892799E-2</v>
      </c>
      <c r="D20" s="8">
        <f>SUM(D12:D19)</f>
        <v>291496.5</v>
      </c>
      <c r="E20" s="8">
        <f>SUM(E12:E19)</f>
        <v>291496.5</v>
      </c>
    </row>
    <row r="21" spans="1:5" ht="18.75" x14ac:dyDescent="0.3">
      <c r="A21" s="1"/>
      <c r="B21" s="6"/>
      <c r="C21" s="6"/>
      <c r="D21" s="10"/>
      <c r="E21" s="10"/>
    </row>
    <row r="22" spans="1:5" ht="19.5" thickBot="1" x14ac:dyDescent="0.35">
      <c r="A22" s="1" t="s">
        <v>19</v>
      </c>
      <c r="B22" s="11">
        <f>B9-B20</f>
        <v>19371</v>
      </c>
      <c r="C22" s="9">
        <f>(D22-B22)/B22</f>
        <v>-0.49318568994889267</v>
      </c>
      <c r="D22" s="11">
        <f>D9-D20</f>
        <v>9817.5</v>
      </c>
      <c r="E22" s="11">
        <f>E9-E20</f>
        <v>13817.5</v>
      </c>
    </row>
    <row r="23" spans="1:5" ht="23.25" x14ac:dyDescent="0.35">
      <c r="A23" s="12"/>
      <c r="B23" s="12"/>
      <c r="C23" s="12"/>
      <c r="D23" s="12"/>
      <c r="E23" s="12"/>
    </row>
    <row r="24" spans="1:5" ht="24" thickBot="1" x14ac:dyDescent="0.4">
      <c r="A24" s="12" t="s">
        <v>20</v>
      </c>
      <c r="B24" s="13">
        <v>15000</v>
      </c>
      <c r="C24" s="14">
        <f>(D24-B24)/B24</f>
        <v>0</v>
      </c>
      <c r="D24" s="13">
        <v>15000</v>
      </c>
      <c r="E24" s="13">
        <v>15000</v>
      </c>
    </row>
    <row r="25" spans="1:5" ht="24" thickBot="1" x14ac:dyDescent="0.4">
      <c r="A25" s="12" t="s">
        <v>21</v>
      </c>
      <c r="B25" s="15">
        <f>B20+B24</f>
        <v>300450</v>
      </c>
      <c r="C25" s="14">
        <f>(D25-B25)/B25</f>
        <v>2.0124812780828758E-2</v>
      </c>
      <c r="D25" s="15">
        <f>D20+D24</f>
        <v>306496.5</v>
      </c>
      <c r="E25" s="15">
        <f>E20+E24</f>
        <v>306496.5</v>
      </c>
    </row>
    <row r="26" spans="1:5" ht="24" thickBot="1" x14ac:dyDescent="0.4">
      <c r="A26" s="12"/>
      <c r="B26" s="16"/>
      <c r="C26" s="16"/>
      <c r="D26" s="12"/>
    </row>
    <row r="27" spans="1:5" ht="24" thickBot="1" x14ac:dyDescent="0.4">
      <c r="A27" s="12" t="s">
        <v>22</v>
      </c>
      <c r="B27" s="17">
        <f>B9-B25</f>
        <v>4371</v>
      </c>
      <c r="C27" s="18">
        <f>(D27-B27)/B27</f>
        <v>-2.1856554564172956</v>
      </c>
      <c r="D27" s="17">
        <f>D9-D25</f>
        <v>-5182.5</v>
      </c>
      <c r="E27" s="17">
        <f>E9-E25</f>
        <v>-1182.5</v>
      </c>
    </row>
    <row r="28" spans="1:5" ht="23.25" x14ac:dyDescent="0.35">
      <c r="A28" s="12"/>
      <c r="B28" s="12"/>
      <c r="C28" s="12"/>
      <c r="D28" s="12"/>
    </row>
  </sheetData>
  <pageMargins left="0.7" right="0.7" top="0.75" bottom="0.75" header="0.3" footer="0.3"/>
  <ignoredErrors>
    <ignoredError sqref="C20 C22 C25 C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R12" sqref="R12"/>
    </sheetView>
  </sheetViews>
  <sheetFormatPr defaultRowHeight="15" x14ac:dyDescent="0.25"/>
  <sheetData>
    <row r="2" spans="1:3" x14ac:dyDescent="0.25">
      <c r="A2" t="s">
        <v>23</v>
      </c>
      <c r="B2" t="s">
        <v>5</v>
      </c>
      <c r="C2" t="s">
        <v>24</v>
      </c>
    </row>
    <row r="3" spans="1:3" x14ac:dyDescent="0.25">
      <c r="A3">
        <v>2009</v>
      </c>
      <c r="B3" s="20">
        <v>450</v>
      </c>
      <c r="C3" s="21">
        <v>450</v>
      </c>
    </row>
    <row r="4" spans="1:3" x14ac:dyDescent="0.25">
      <c r="A4">
        <f>A3+1</f>
        <v>2010</v>
      </c>
      <c r="B4">
        <v>450</v>
      </c>
      <c r="C4" s="21">
        <f>C3*(1+C$16/100)</f>
        <v>455.84999999999997</v>
      </c>
    </row>
    <row r="5" spans="1:3" x14ac:dyDescent="0.25">
      <c r="A5">
        <f t="shared" ref="A5:A14" si="0">A4+1</f>
        <v>2011</v>
      </c>
      <c r="B5">
        <v>450</v>
      </c>
      <c r="C5" s="21">
        <f>C4*(1+C$16/100)</f>
        <v>461.77604999999994</v>
      </c>
    </row>
    <row r="6" spans="1:3" x14ac:dyDescent="0.25">
      <c r="A6">
        <f t="shared" si="0"/>
        <v>2012</v>
      </c>
      <c r="B6">
        <v>450</v>
      </c>
      <c r="C6" s="21">
        <f t="shared" ref="C6:C15" si="1">C5*(1+C$16/100)</f>
        <v>467.77913864999988</v>
      </c>
    </row>
    <row r="7" spans="1:3" x14ac:dyDescent="0.25">
      <c r="A7">
        <f t="shared" si="0"/>
        <v>2013</v>
      </c>
      <c r="B7">
        <v>450</v>
      </c>
      <c r="C7" s="21">
        <f t="shared" si="1"/>
        <v>473.86026745244982</v>
      </c>
    </row>
    <row r="8" spans="1:3" x14ac:dyDescent="0.25">
      <c r="A8">
        <f t="shared" si="0"/>
        <v>2014</v>
      </c>
      <c r="B8">
        <v>450</v>
      </c>
      <c r="C8" s="21">
        <f t="shared" si="1"/>
        <v>480.02045092933162</v>
      </c>
    </row>
    <row r="9" spans="1:3" x14ac:dyDescent="0.25">
      <c r="A9">
        <f t="shared" si="0"/>
        <v>2015</v>
      </c>
      <c r="B9">
        <v>450</v>
      </c>
      <c r="C9" s="21">
        <f t="shared" si="1"/>
        <v>486.2607167914129</v>
      </c>
    </row>
    <row r="10" spans="1:3" x14ac:dyDescent="0.25">
      <c r="A10">
        <f t="shared" si="0"/>
        <v>2016</v>
      </c>
      <c r="B10">
        <v>450</v>
      </c>
      <c r="C10" s="21">
        <f t="shared" si="1"/>
        <v>492.58210610970121</v>
      </c>
    </row>
    <row r="11" spans="1:3" x14ac:dyDescent="0.25">
      <c r="A11">
        <f t="shared" si="0"/>
        <v>2017</v>
      </c>
      <c r="B11">
        <v>450</v>
      </c>
      <c r="C11" s="21">
        <f t="shared" si="1"/>
        <v>498.98567348912729</v>
      </c>
    </row>
    <row r="12" spans="1:3" x14ac:dyDescent="0.25">
      <c r="A12">
        <f t="shared" si="0"/>
        <v>2018</v>
      </c>
      <c r="B12">
        <v>450</v>
      </c>
      <c r="C12" s="21">
        <f t="shared" si="1"/>
        <v>505.47248724448588</v>
      </c>
    </row>
    <row r="13" spans="1:3" x14ac:dyDescent="0.25">
      <c r="A13">
        <f t="shared" si="0"/>
        <v>2019</v>
      </c>
      <c r="B13">
        <v>475</v>
      </c>
      <c r="C13" s="21">
        <f t="shared" si="1"/>
        <v>512.04362957866419</v>
      </c>
    </row>
    <row r="14" spans="1:3" x14ac:dyDescent="0.25">
      <c r="A14">
        <f t="shared" si="0"/>
        <v>2020</v>
      </c>
      <c r="B14">
        <v>475</v>
      </c>
      <c r="C14" s="21">
        <f t="shared" si="1"/>
        <v>518.7001967631868</v>
      </c>
    </row>
    <row r="15" spans="1:3" x14ac:dyDescent="0.25">
      <c r="A15">
        <v>2021</v>
      </c>
      <c r="B15">
        <v>525</v>
      </c>
      <c r="C15" s="21">
        <f t="shared" si="1"/>
        <v>525.44329932110816</v>
      </c>
    </row>
    <row r="16" spans="1:3" x14ac:dyDescent="0.25">
      <c r="A16" t="s">
        <v>1</v>
      </c>
      <c r="C16">
        <v>1.3</v>
      </c>
    </row>
    <row r="17" spans="1:3" x14ac:dyDescent="0.25">
      <c r="A17" t="s">
        <v>1</v>
      </c>
      <c r="C17" t="s">
        <v>1</v>
      </c>
    </row>
    <row r="18" spans="1:3" x14ac:dyDescent="0.25">
      <c r="A18" t="s">
        <v>1</v>
      </c>
    </row>
    <row r="19" spans="1:3" x14ac:dyDescent="0.25">
      <c r="A19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C20" sqref="C20"/>
    </sheetView>
  </sheetViews>
  <sheetFormatPr defaultRowHeight="15" x14ac:dyDescent="0.25"/>
  <sheetData>
    <row r="2" spans="1:18" x14ac:dyDescent="0.25">
      <c r="A2" t="s">
        <v>25</v>
      </c>
      <c r="B2" t="s">
        <v>26</v>
      </c>
      <c r="C2" t="s">
        <v>27</v>
      </c>
      <c r="R2" s="22">
        <v>54469</v>
      </c>
    </row>
    <row r="3" spans="1:18" x14ac:dyDescent="0.25">
      <c r="A3">
        <v>1</v>
      </c>
      <c r="B3" s="20">
        <v>18681</v>
      </c>
      <c r="C3" s="20">
        <f>9788+1224</f>
        <v>11012</v>
      </c>
    </row>
    <row r="4" spans="1:18" x14ac:dyDescent="0.25">
      <c r="A4">
        <v>2</v>
      </c>
      <c r="B4" s="20">
        <v>17040</v>
      </c>
      <c r="C4" s="20">
        <f>9213+1149</f>
        <v>10362</v>
      </c>
    </row>
    <row r="5" spans="1:18" x14ac:dyDescent="0.25">
      <c r="A5">
        <v>3</v>
      </c>
      <c r="B5" s="20">
        <v>19016</v>
      </c>
      <c r="C5" s="20">
        <f>10050+1149</f>
        <v>11199</v>
      </c>
    </row>
    <row r="6" spans="1:18" x14ac:dyDescent="0.25">
      <c r="A6">
        <v>4</v>
      </c>
      <c r="B6" s="20">
        <v>42159</v>
      </c>
      <c r="C6" s="20">
        <f>10050+2797</f>
        <v>12847</v>
      </c>
    </row>
    <row r="7" spans="1:18" x14ac:dyDescent="0.25">
      <c r="A7">
        <v>5</v>
      </c>
      <c r="B7" s="20">
        <v>18963</v>
      </c>
      <c r="C7" s="20">
        <f>9317+1119</f>
        <v>10436</v>
      </c>
    </row>
    <row r="8" spans="1:18" x14ac:dyDescent="0.25">
      <c r="A8">
        <v>6</v>
      </c>
      <c r="B8" s="20">
        <v>27781</v>
      </c>
      <c r="C8" s="20">
        <f>9310+1120</f>
        <v>10430</v>
      </c>
    </row>
    <row r="9" spans="1:18" x14ac:dyDescent="0.25">
      <c r="A9">
        <v>7</v>
      </c>
      <c r="B9" s="20">
        <v>21181</v>
      </c>
      <c r="C9" s="20">
        <f>7369+2410</f>
        <v>9779</v>
      </c>
    </row>
    <row r="10" spans="1:18" x14ac:dyDescent="0.25">
      <c r="A10">
        <v>8</v>
      </c>
      <c r="B10" s="20">
        <v>22328</v>
      </c>
      <c r="C10" s="20">
        <f>10003+1219</f>
        <v>11222</v>
      </c>
    </row>
    <row r="11" spans="1:18" x14ac:dyDescent="0.25">
      <c r="A11">
        <v>9</v>
      </c>
      <c r="B11" s="20">
        <v>17907</v>
      </c>
      <c r="C11" s="20">
        <f>8811+1066</f>
        <v>9877</v>
      </c>
    </row>
    <row r="12" spans="1:18" x14ac:dyDescent="0.25">
      <c r="A12">
        <v>10</v>
      </c>
      <c r="B12" s="20">
        <v>19407</v>
      </c>
      <c r="C12" s="20">
        <f>6885+2101</f>
        <v>8986</v>
      </c>
    </row>
    <row r="13" spans="1:18" x14ac:dyDescent="0.25">
      <c r="A13">
        <f t="shared" ref="A13:A14" si="0">A12+1</f>
        <v>11</v>
      </c>
      <c r="B13" s="20">
        <v>15023</v>
      </c>
      <c r="C13" s="20">
        <f>986+8178</f>
        <v>9164</v>
      </c>
    </row>
    <row r="14" spans="1:18" x14ac:dyDescent="0.25">
      <c r="A14">
        <f t="shared" si="0"/>
        <v>12</v>
      </c>
      <c r="B14" s="20">
        <f>-54469+63970</f>
        <v>9501</v>
      </c>
      <c r="C14" s="20">
        <v>0</v>
      </c>
    </row>
    <row r="15" spans="1:18" x14ac:dyDescent="0.25">
      <c r="A15" t="s">
        <v>28</v>
      </c>
      <c r="B15" t="s">
        <v>1</v>
      </c>
      <c r="C15" s="21" t="s">
        <v>28</v>
      </c>
    </row>
    <row r="16" spans="1:18" x14ac:dyDescent="0.25">
      <c r="A16" t="s">
        <v>1</v>
      </c>
      <c r="C16" t="s">
        <v>1</v>
      </c>
    </row>
    <row r="17" spans="1:3" x14ac:dyDescent="0.25">
      <c r="A17" t="s">
        <v>1</v>
      </c>
      <c r="C17" t="s">
        <v>1</v>
      </c>
    </row>
    <row r="18" spans="1:3" x14ac:dyDescent="0.25">
      <c r="A18" t="s">
        <v>1</v>
      </c>
    </row>
    <row r="19" spans="1:3" x14ac:dyDescent="0.25">
      <c r="A19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george</dc:creator>
  <cp:lastModifiedBy>Adams, Bryan T</cp:lastModifiedBy>
  <dcterms:created xsi:type="dcterms:W3CDTF">2020-09-03T18:17:24Z</dcterms:created>
  <dcterms:modified xsi:type="dcterms:W3CDTF">2020-10-05T20:54:37Z</dcterms:modified>
</cp:coreProperties>
</file>